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461" windowWidth="9360" windowHeight="898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<sst xmlns="http://schemas.openxmlformats.org/spreadsheetml/2006/main" count="33" uniqueCount="33">
  <si>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Earth</t>
  </si>
  <si>
    <t>deg</t>
  </si>
  <si>
    <t>Radian</t>
  </si>
  <si>
    <t>Constants and Conversion Factors</t>
  </si>
  <si>
    <t>Central Body</t>
  </si>
  <si>
    <t>Implemented by Anthony Shao, Microcosm. Contact: bookproject@smad.com</t>
  </si>
  <si>
    <t>See text for discussion.</t>
  </si>
  <si>
    <t>User Inputs in Orange</t>
  </si>
  <si>
    <t>Radius (km)</t>
  </si>
  <si>
    <r>
      <t>μ (km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</si>
  <si>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Distance from Sun (km)</t>
  </si>
  <si>
    <r>
      <t>Solar Flux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</si>
  <si>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Synchronous Altitude (km)</t>
  </si>
  <si>
    <t>Speed of light, c</t>
  </si>
  <si>
    <t>km/s</t>
  </si>
  <si>
    <t>Levitated Orbits (Section 18.7.2)</t>
  </si>
  <si>
    <t>Altitude, Z (km)</t>
  </si>
  <si>
    <t>Payload Mass (In terms of Sail Mass)</t>
  </si>
  <si>
    <t>Mass 1</t>
  </si>
  <si>
    <t>Mass 2</t>
  </si>
  <si>
    <t>Mass 3</t>
  </si>
  <si>
    <t>Mass 4</t>
  </si>
  <si>
    <t>Total Spacecraft Mass (In Terms of Sail Mass)</t>
  </si>
  <si>
    <t>Φ (deg)</t>
  </si>
  <si>
    <t>θ (deg)</t>
  </si>
  <si>
    <t>Synchronous Radius [km]</t>
  </si>
  <si>
    <t>Inclination of Equator to Orbit (deg)</t>
  </si>
  <si>
    <r>
      <t xml:space="preserve">Reflectivity, </t>
    </r>
    <r>
      <rPr>
        <b/>
        <i/>
        <sz val="10"/>
        <rFont val="Arial"/>
        <family val="2"/>
      </rPr>
      <t>R</t>
    </r>
  </si>
  <si>
    <r>
      <t>Φ</t>
    </r>
    <r>
      <rPr>
        <b/>
        <sz val="10"/>
        <rFont val="Arial"/>
        <family val="2"/>
      </rPr>
      <t xml:space="preserve"> [deg]</t>
    </r>
  </si>
  <si>
    <r>
      <t>m</t>
    </r>
    <r>
      <rPr>
        <b/>
        <sz val="10"/>
        <rFont val="Arial"/>
        <family val="2"/>
      </rPr>
      <t>/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 xml:space="preserve"> (g/m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</si>
  <si>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2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S</t>
    </r>
    <r>
      <rPr>
        <b/>
        <i/>
        <sz val="10"/>
        <rFont val="Arial"/>
        <family val="2"/>
      </rPr>
      <t>r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/(μc) sin</t>
    </r>
    <r>
      <rPr>
        <b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θ</t>
    </r>
    <r>
      <rPr>
        <b/>
        <sz val="10"/>
        <rFont val="Arial"/>
        <family val="2"/>
      </rPr>
      <t xml:space="preserve"> cos(</t>
    </r>
    <r>
      <rPr>
        <b/>
        <i/>
        <sz val="10"/>
        <rFont val="Arial"/>
        <family val="2"/>
      </rPr>
      <t>θ</t>
    </r>
    <r>
      <rPr>
        <b/>
        <sz val="10"/>
        <rFont val="Arial"/>
        <family val="2"/>
      </rPr>
      <t>-</t>
    </r>
    <r>
      <rPr>
        <b/>
        <i/>
        <sz val="10"/>
        <rFont val="Arial"/>
        <family val="2"/>
      </rPr>
      <t>Φ</t>
    </r>
    <r>
      <rPr>
        <b/>
        <sz val="10"/>
        <rFont val="Arial"/>
        <family val="2"/>
      </rPr>
      <t>) [Ws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</si>
  <si>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Note: Worst Case Geometry</t>
  </si>
  <si>
    <t>Version 1. December 6, 2011. copyright, 2011, Microcosm, Inc.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</si>
</sst>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0"/>
    <numFmt numFmtId="172" formatCode="0.00000000E+00"/>
    <numFmt numFmtId="173" formatCode="0.000000000E+00"/>
    <numFmt numFmtId="174" formatCode="0.000E+00"/>
    <numFmt numFmtId="175" formatCode="0.0000E+00"/>
    <numFmt numFmtId="176" formatCode="0.00000000"/>
    <numFmt numFmtId="177" formatCode="0.0000000000E+00"/>
    <numFmt numFmtId="178" formatCode="0.00000E+00"/>
    <numFmt numFmtId="179" formatCode="0.E+00"/>
    <numFmt numFmtId="180" formatCode="00000"/>
    <numFmt numFmtId="181" formatCode="0.000000000"/>
    <numFmt numFmtId="182" formatCode="0.000000"/>
    <numFmt numFmtId="183" formatCode="0.00000"/>
    <numFmt numFmtId="184" formatCode="0.0"/>
    <numFmt numFmtId="185" formatCode="#\ ???/???"/>
  </numFmts>
  <fonts count="23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"/>
      <name val="Arial"/>
      <family val="0"/>
    </font>
    <font>
      <b/>
      <sz val="1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b/>
      <sz val="10"/>
      <name val="Geneva"/>
      <family val="0"/>
    </font>
    <font>
      <sz val="10"/>
      <name val="Geneva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sz val="9.5"/>
      <name val="Arial"/>
      <family val="0"/>
    </font>
    <font>
      <b/>
      <i/>
      <sz val="10"/>
      <name val="Arial"/>
      <family val="2"/>
    </font>
    <font>
      <b/>
      <vertAlign val="superscript"/>
      <sz val="9.75"/>
      <name val="Arial"/>
      <family val="2"/>
    </font>
    <font>
      <b/>
      <sz val="10"/>
      <name val="Georgia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23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175" fontId="1" fillId="0" borderId="1" xfId="0" applyNumberFormat="1" applyFont="1" applyBorder="1" applyAlignment="1">
      <alignment/>
    </xf>
    <xf numFmtId="175" fontId="1" fillId="0" borderId="2" xfId="0" applyNumberFormat="1" applyFont="1" applyBorder="1" applyAlignment="1">
      <alignment/>
    </xf>
    <xf numFmtId="175" fontId="1" fillId="0" borderId="3" xfId="0" applyNumberFormat="1" applyFont="1" applyBorder="1" applyAlignment="1">
      <alignment/>
    </xf>
    <xf numFmtId="175" fontId="1" fillId="0" borderId="4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85" fontId="1" fillId="3" borderId="6" xfId="0" applyNumberFormat="1" applyFont="1" applyFill="1" applyBorder="1" applyAlignment="1">
      <alignment horizontal="center"/>
    </xf>
    <xf numFmtId="185" fontId="1" fillId="3" borderId="3" xfId="0" applyNumberFormat="1" applyFont="1" applyFill="1" applyBorder="1" applyAlignment="1">
      <alignment horizontal="center"/>
    </xf>
    <xf numFmtId="185" fontId="1" fillId="3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11" fillId="0" borderId="0" xfId="20" applyFont="1" applyAlignment="1">
      <alignment/>
    </xf>
    <xf numFmtId="0" fontId="7" fillId="0" borderId="0" xfId="0" applyFont="1" applyAlignment="1">
      <alignment wrapText="1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65" fontId="1" fillId="4" borderId="1" xfId="0" applyNumberFormat="1" applyFont="1" applyFill="1" applyBorder="1" applyAlignment="1">
      <alignment horizontal="center" wrapText="1"/>
    </xf>
    <xf numFmtId="165" fontId="1" fillId="4" borderId="2" xfId="0" applyNumberFormat="1" applyFont="1" applyFill="1" applyBorder="1" applyAlignment="1">
      <alignment horizontal="center" wrapText="1"/>
    </xf>
    <xf numFmtId="0" fontId="4" fillId="4" borderId="7" xfId="21" applyFont="1" applyFill="1" applyBorder="1" applyAlignment="1">
      <alignment horizontal="left" wrapText="1"/>
      <protection/>
    </xf>
    <xf numFmtId="0" fontId="1" fillId="0" borderId="8" xfId="21" applyFont="1" applyFill="1" applyBorder="1">
      <alignment/>
      <protection/>
    </xf>
    <xf numFmtId="0" fontId="12" fillId="4" borderId="6" xfId="21" applyFont="1" applyFill="1" applyBorder="1" applyAlignment="1">
      <alignment wrapText="1"/>
      <protection/>
    </xf>
    <xf numFmtId="183" fontId="13" fillId="0" borderId="9" xfId="21" applyNumberFormat="1" applyFont="1" applyBorder="1">
      <alignment/>
      <protection/>
    </xf>
    <xf numFmtId="0" fontId="13" fillId="0" borderId="10" xfId="21" applyFont="1" applyBorder="1">
      <alignment/>
      <protection/>
    </xf>
    <xf numFmtId="3" fontId="1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4" fillId="2" borderId="12" xfId="0" applyFont="1" applyFill="1" applyBorder="1" applyAlignment="1">
      <alignment horizontal="center"/>
    </xf>
    <xf numFmtId="0" fontId="22" fillId="2" borderId="13" xfId="0" applyFont="1" applyFill="1" applyBorder="1" applyAlignment="1">
      <alignment wrapText="1"/>
    </xf>
    <xf numFmtId="183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170" fontId="1" fillId="0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right"/>
      <protection/>
    </xf>
    <xf numFmtId="183" fontId="1" fillId="0" borderId="0" xfId="21" applyNumberFormat="1" applyFont="1" applyFill="1" applyBorder="1" applyAlignment="1">
      <alignment horizontal="right"/>
      <protection/>
    </xf>
    <xf numFmtId="171" fontId="1" fillId="0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right" vertical="center" wrapText="1"/>
      <protection/>
    </xf>
    <xf numFmtId="3" fontId="1" fillId="0" borderId="0" xfId="21" applyNumberFormat="1" applyFont="1" applyFill="1" applyBorder="1" applyAlignment="1">
      <alignment horizontal="right" wrapText="1"/>
      <protection/>
    </xf>
    <xf numFmtId="2" fontId="4" fillId="0" borderId="0" xfId="21" applyNumberFormat="1" applyFont="1" applyFill="1" applyBorder="1" applyAlignment="1">
      <alignment horizontal="center"/>
      <protection/>
    </xf>
    <xf numFmtId="3" fontId="1" fillId="0" borderId="0" xfId="21" applyNumberFormat="1" applyFont="1" applyFill="1" applyBorder="1">
      <alignment/>
      <protection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 horizontal="right"/>
    </xf>
    <xf numFmtId="3" fontId="4" fillId="0" borderId="0" xfId="21" applyNumberFormat="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 wrapText="1"/>
      <protection/>
    </xf>
    <xf numFmtId="3" fontId="1" fillId="0" borderId="0" xfId="21" applyNumberFormat="1" applyFont="1" applyFill="1" applyBorder="1" applyAlignment="1">
      <alignment wrapText="1"/>
      <protection/>
    </xf>
    <xf numFmtId="0" fontId="4" fillId="0" borderId="0" xfId="2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21" applyFont="1" applyFill="1" applyBorder="1" applyAlignment="1">
      <alignment vertical="center"/>
      <protection/>
    </xf>
    <xf numFmtId="0" fontId="4" fillId="2" borderId="1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2" fontId="4" fillId="2" borderId="23" xfId="21" applyNumberFormat="1" applyFont="1" applyFill="1" applyBorder="1" applyAlignment="1">
      <alignment horizontal="center" vertical="center" wrapText="1"/>
      <protection/>
    </xf>
    <xf numFmtId="2" fontId="4" fillId="2" borderId="5" xfId="21" applyNumberFormat="1" applyFont="1" applyFill="1" applyBorder="1" applyAlignment="1">
      <alignment horizontal="center" vertical="center" wrapText="1"/>
      <protection/>
    </xf>
    <xf numFmtId="0" fontId="4" fillId="2" borderId="24" xfId="21" applyFont="1" applyFill="1" applyBorder="1" applyAlignment="1">
      <alignment horizontal="center" vertical="center" wrapText="1"/>
      <protection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25" xfId="21" applyFont="1" applyFill="1" applyBorder="1" applyAlignment="1">
      <alignment horizontal="center" vertical="center" wrapText="1"/>
      <protection/>
    </xf>
    <xf numFmtId="0" fontId="4" fillId="4" borderId="26" xfId="21" applyFont="1" applyFill="1" applyBorder="1" applyAlignment="1">
      <alignment horizontal="center" vertical="center" wrapText="1"/>
      <protection/>
    </xf>
    <xf numFmtId="0" fontId="4" fillId="4" borderId="27" xfId="21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3" borderId="23" xfId="23" applyFont="1" applyFill="1" applyBorder="1" applyAlignment="1">
      <alignment horizontal="center" vertical="center" wrapText="1"/>
      <protection/>
    </xf>
    <xf numFmtId="0" fontId="4" fillId="3" borderId="24" xfId="23" applyFont="1" applyFill="1" applyBorder="1" applyAlignment="1">
      <alignment horizontal="center" vertical="center" wrapText="1"/>
      <protection/>
    </xf>
    <xf numFmtId="0" fontId="4" fillId="3" borderId="15" xfId="23" applyFont="1" applyFill="1" applyBorder="1" applyAlignment="1">
      <alignment horizontal="center" vertical="center" wrapText="1"/>
      <protection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2" fontId="4" fillId="0" borderId="6" xfId="21" applyNumberFormat="1" applyFont="1" applyFill="1" applyBorder="1" applyAlignment="1">
      <alignment horizontal="center"/>
      <protection/>
    </xf>
    <xf numFmtId="171" fontId="1" fillId="0" borderId="3" xfId="21" applyNumberFormat="1" applyFont="1" applyFill="1" applyBorder="1" applyAlignment="1">
      <alignment horizontal="right"/>
      <protection/>
    </xf>
    <xf numFmtId="3" fontId="1" fillId="0" borderId="3" xfId="21" applyNumberFormat="1" applyFont="1" applyFill="1" applyBorder="1" applyAlignment="1">
      <alignment horizontal="right"/>
      <protection/>
    </xf>
    <xf numFmtId="3" fontId="1" fillId="0" borderId="3" xfId="21" applyNumberFormat="1" applyFont="1" applyFill="1" applyBorder="1">
      <alignment/>
      <protection/>
    </xf>
    <xf numFmtId="183" fontId="1" fillId="0" borderId="3" xfId="21" applyNumberFormat="1" applyFont="1" applyFill="1" applyBorder="1" applyAlignment="1">
      <alignment horizontal="right"/>
      <protection/>
    </xf>
    <xf numFmtId="184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  <cellStyle name="표준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ORIENTATION ANGLE FOR MAXIMUM LIGHT PRESSURE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2742120"/>
        <c:axId val="27808169"/>
      </c:scatterChart>
      <c:valAx>
        <c:axId val="62742120"/>
        <c:scaling>
          <c:orientation val="minMax"/>
          <c:max val="24"/>
          <c:min val="-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808169"/>
        <c:crosses val="autoZero"/>
        <c:crossBetween val="midCat"/>
        <c:dispUnits/>
        <c:majorUnit val="2"/>
      </c:valAx>
      <c:valAx>
        <c:axId val="27808169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742120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MAXIMUM FORCE TILT ANGLE VS. ANGLE BETWEEN THE SUN-EARTH LINE AND THE EQUATORIAL PLANE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Calc'!$Q$2:$Q$50</c:f>
              <c:numCache/>
            </c:numRef>
          </c:xVal>
          <c:yVal>
            <c:numRef>
              <c:f>'Live Calc'!#REF!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8946930"/>
        <c:axId val="37869187"/>
      </c:scatterChart>
      <c:valAx>
        <c:axId val="48946930"/>
        <c:scaling>
          <c:orientation val="minMax"/>
          <c:max val="24"/>
          <c:min val="-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PHI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 val="autoZero"/>
        <c:crossBetween val="midCat"/>
        <c:dispUnits/>
        <c:majorUnit val="4"/>
      </c:valAx>
      <c:valAx>
        <c:axId val="37869187"/>
        <c:scaling>
          <c:orientation val="minMax"/>
          <c:max val="66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THETA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Levitated Altitude vs. Sail Mass to Area Ratio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6075"/>
          <c:w val="0.96525"/>
          <c:h val="0.8325"/>
        </c:manualLayout>
      </c:layout>
      <c:scatterChart>
        <c:scatterStyle val="smooth"/>
        <c:varyColors val="0"/>
        <c:ser>
          <c:idx val="0"/>
          <c:order val="0"/>
          <c:tx>
            <c:strRef>
              <c:f>'Live Calc'!$A$17</c:f>
              <c:strCache>
                <c:ptCount val="1"/>
                <c:pt idx="0">
                  <c:v>Mass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Calc'!$A$23:$A$26</c:f>
              <c:numCache/>
            </c:numRef>
          </c:xVal>
          <c:yVal>
            <c:numRef>
              <c:f>'Live Calc'!$B$23:$B$26</c:f>
              <c:numCache/>
            </c:numRef>
          </c:yVal>
          <c:smooth val="1"/>
        </c:ser>
        <c:ser>
          <c:idx val="1"/>
          <c:order val="1"/>
          <c:tx>
            <c:strRef>
              <c:f>'Live Calc'!$B$17</c:f>
              <c:strCache>
                <c:ptCount val="1"/>
                <c:pt idx="0">
                  <c:v>Mass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Calc'!$A$23:$A$26</c:f>
              <c:numCache/>
            </c:numRef>
          </c:xVal>
          <c:yVal>
            <c:numRef>
              <c:f>'Live Calc'!$C$23:$C$26</c:f>
              <c:numCache/>
            </c:numRef>
          </c:yVal>
          <c:smooth val="1"/>
        </c:ser>
        <c:ser>
          <c:idx val="2"/>
          <c:order val="2"/>
          <c:tx>
            <c:strRef>
              <c:f>'Live Calc'!$C$17</c:f>
              <c:strCache>
                <c:ptCount val="1"/>
                <c:pt idx="0">
                  <c:v>Mass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Calc'!$A$23:$A$26</c:f>
              <c:numCache/>
            </c:numRef>
          </c:xVal>
          <c:yVal>
            <c:numRef>
              <c:f>'Live Calc'!$D$23:$D$26</c:f>
              <c:numCache/>
            </c:numRef>
          </c:yVal>
          <c:smooth val="1"/>
        </c:ser>
        <c:ser>
          <c:idx val="3"/>
          <c:order val="3"/>
          <c:tx>
            <c:strRef>
              <c:f>'Live Calc'!$D$17</c:f>
              <c:strCache>
                <c:ptCount val="1"/>
                <c:pt idx="0">
                  <c:v>Mass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Calc'!$A$23:$A$26</c:f>
              <c:numCache/>
            </c:numRef>
          </c:xVal>
          <c:yVal>
            <c:numRef>
              <c:f>'Live Calc'!$E$23:$E$26</c:f>
              <c:numCache/>
            </c:numRef>
          </c:yVal>
          <c:smooth val="1"/>
        </c:ser>
        <c:axId val="5278364"/>
        <c:axId val="47505277"/>
      </c:scatterChart>
      <c:valAx>
        <c:axId val="527836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Mass to Area Ratio (g/m</a:t>
                </a:r>
                <a:r>
                  <a:rPr lang="en-US" cap="none" sz="97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7505277"/>
        <c:crossesAt val="0.01"/>
        <c:crossBetween val="midCat"/>
        <c:dispUnits/>
      </c:valAx>
      <c:valAx>
        <c:axId val="475052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Altitude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crossAx val="5278364"/>
        <c:crossesAt val="0.01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75"/>
          <c:y val="0.949"/>
          <c:w val="0.858"/>
          <c:h val="0.051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Maximum Force Tilt Angle,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θ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vs. Angle Between the Sun-Target Body Line and the Equatorial Plane,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Φ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95"/>
          <c:w val="0.9345"/>
          <c:h val="0.80525"/>
        </c:manualLayout>
      </c:layout>
      <c:scatterChart>
        <c:scatterStyle val="smooth"/>
        <c:varyColors val="0"/>
        <c:ser>
          <c:idx val="0"/>
          <c:order val="0"/>
          <c:tx>
            <c:strRef>
              <c:f>'Live Calc'!$R$1</c:f>
              <c:strCache>
                <c:ptCount val="1"/>
                <c:pt idx="0">
                  <c:v>θ (deg)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Calc'!$Q$2:$Q$50</c:f>
              <c:numCache/>
            </c:numRef>
          </c:xVal>
          <c:yVal>
            <c:numRef>
              <c:f>'Live Calc'!$R$2:$R$50</c:f>
              <c:numCache/>
            </c:numRef>
          </c:yVal>
          <c:smooth val="1"/>
        </c:ser>
        <c:axId val="24894310"/>
        <c:axId val="22722199"/>
      </c:scatterChart>
      <c:valAx>
        <c:axId val="24894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Φ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22199"/>
        <c:crosses val="autoZero"/>
        <c:crossBetween val="midCat"/>
        <c:dispUnits/>
        <c:majorUnit val="5"/>
      </c:valAx>
      <c:valAx>
        <c:axId val="2272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θ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894310"/>
        <c:crossesAt val="0"/>
        <c:crossBetween val="midCat"/>
        <c:dispUnits/>
        <c:majorUnit val="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1972925" y="2886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2" name="Chart 7"/>
        <xdr:cNvGraphicFramePr/>
      </xdr:nvGraphicFramePr>
      <xdr:xfrm>
        <a:off x="11972925" y="9277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6</xdr:col>
      <xdr:colOff>1362075</xdr:colOff>
      <xdr:row>55</xdr:row>
      <xdr:rowOff>0</xdr:rowOff>
    </xdr:to>
    <xdr:graphicFrame>
      <xdr:nvGraphicFramePr>
        <xdr:cNvPr id="3" name="Chart 122"/>
        <xdr:cNvGraphicFramePr/>
      </xdr:nvGraphicFramePr>
      <xdr:xfrm>
        <a:off x="0" y="4733925"/>
        <a:ext cx="6257925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27</xdr:row>
      <xdr:rowOff>142875</xdr:rowOff>
    </xdr:from>
    <xdr:to>
      <xdr:col>14</xdr:col>
      <xdr:colOff>1333500</xdr:colOff>
      <xdr:row>54</xdr:row>
      <xdr:rowOff>152400</xdr:rowOff>
    </xdr:to>
    <xdr:graphicFrame>
      <xdr:nvGraphicFramePr>
        <xdr:cNvPr id="4" name="Chart 142"/>
        <xdr:cNvGraphicFramePr/>
      </xdr:nvGraphicFramePr>
      <xdr:xfrm>
        <a:off x="6819900" y="4714875"/>
        <a:ext cx="648652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3.16015625" style="2" customWidth="1"/>
    <col min="2" max="2" width="13.83203125" style="2" customWidth="1"/>
    <col min="3" max="3" width="15.5" style="2" customWidth="1"/>
    <col min="4" max="4" width="14.83203125" style="2" customWidth="1"/>
    <col min="5" max="5" width="13.5" style="2" customWidth="1"/>
    <col min="6" max="6" width="14.83203125" style="2" customWidth="1"/>
    <col min="7" max="7" width="24" style="2" customWidth="1"/>
    <col min="8" max="8" width="9.5" style="2" customWidth="1"/>
    <col min="9" max="9" width="18.83203125" style="2" customWidth="1"/>
    <col min="10" max="10" width="13.66015625" style="2" customWidth="1"/>
    <col min="11" max="11" width="14" style="2" customWidth="1"/>
    <col min="12" max="12" width="15.83203125" style="2" customWidth="1"/>
    <col min="13" max="13" width="16.16015625" style="6" customWidth="1"/>
    <col min="14" max="14" width="11.83203125" style="2" customWidth="1"/>
    <col min="15" max="15" width="23.5" style="2" customWidth="1"/>
    <col min="16" max="16" width="6.66015625" style="2" customWidth="1"/>
    <col min="17" max="16384" width="9.33203125" style="2" customWidth="1"/>
  </cols>
  <sheetData>
    <row r="1" spans="1:18" ht="12.75" customHeight="1" thickBot="1">
      <c r="A1" s="9" t="s">
        <v>15</v>
      </c>
      <c r="I1" s="85" t="s">
        <v>3</v>
      </c>
      <c r="J1" s="86"/>
      <c r="K1" s="87"/>
      <c r="L1" s="67"/>
      <c r="M1" s="67"/>
      <c r="N1" s="67"/>
      <c r="O1" s="67"/>
      <c r="Q1" s="44" t="s">
        <v>23</v>
      </c>
      <c r="R1" s="45" t="s">
        <v>24</v>
      </c>
    </row>
    <row r="2" spans="1:18" ht="12.75" customHeight="1">
      <c r="A2" s="2" t="s">
        <v>5</v>
      </c>
      <c r="I2" s="33" t="s">
        <v>13</v>
      </c>
      <c r="J2" s="38">
        <v>299792458</v>
      </c>
      <c r="K2" s="34" t="s">
        <v>14</v>
      </c>
      <c r="L2" s="64"/>
      <c r="M2" s="64"/>
      <c r="N2" s="65"/>
      <c r="O2" s="66"/>
      <c r="Q2" s="47">
        <v>-23.5</v>
      </c>
      <c r="R2" s="43">
        <f aca="true" t="shared" si="0" ref="R2:R33">$J$3*(ATAN((3*TAN(RADIANS(Q2))+SQRT(9*POWER(TAN(RADIANS(Q2)),2)+8))/2))</f>
        <v>42.14974083535076</v>
      </c>
    </row>
    <row r="3" spans="1:18" ht="13.5" thickBot="1">
      <c r="A3" s="2" t="s">
        <v>32</v>
      </c>
      <c r="I3" s="35" t="s">
        <v>2</v>
      </c>
      <c r="J3" s="36">
        <f>180/PI()</f>
        <v>57.29577951308232</v>
      </c>
      <c r="K3" s="37" t="s">
        <v>1</v>
      </c>
      <c r="L3" s="64"/>
      <c r="M3" s="64"/>
      <c r="N3" s="65"/>
      <c r="O3" s="66"/>
      <c r="Q3" s="39">
        <f>Q2+0.5</f>
        <v>-23</v>
      </c>
      <c r="R3" s="40">
        <f t="shared" si="0"/>
        <v>42.43429653801343</v>
      </c>
    </row>
    <row r="4" spans="1:18" ht="12.75">
      <c r="A4" s="10" t="s">
        <v>6</v>
      </c>
      <c r="I4" s="54"/>
      <c r="J4" s="48"/>
      <c r="K4" s="49"/>
      <c r="L4" s="55"/>
      <c r="M4" s="50"/>
      <c r="N4" s="56"/>
      <c r="O4" s="57"/>
      <c r="Q4" s="39">
        <f>Q3+1</f>
        <v>-22</v>
      </c>
      <c r="R4" s="40">
        <f t="shared" si="0"/>
        <v>43.001334135653714</v>
      </c>
    </row>
    <row r="5" spans="9:18" ht="13.5" thickBot="1">
      <c r="I5" s="54"/>
      <c r="J5" s="48"/>
      <c r="K5" s="49"/>
      <c r="L5" s="55"/>
      <c r="M5" s="50"/>
      <c r="N5" s="56"/>
      <c r="O5" s="57"/>
      <c r="Q5" s="39">
        <f aca="true" t="shared" si="1" ref="Q5:Q49">Q4+1</f>
        <v>-21</v>
      </c>
      <c r="R5" s="40">
        <f t="shared" si="0"/>
        <v>43.565584792843346</v>
      </c>
    </row>
    <row r="6" spans="1:18" ht="12.75" customHeight="1">
      <c r="A6" s="90" t="s">
        <v>7</v>
      </c>
      <c r="B6" s="91"/>
      <c r="C6" s="91"/>
      <c r="D6" s="92"/>
      <c r="E6" s="11"/>
      <c r="F6" s="11"/>
      <c r="G6" s="11"/>
      <c r="I6" s="54"/>
      <c r="J6" s="51"/>
      <c r="K6" s="49"/>
      <c r="L6" s="55"/>
      <c r="M6" s="50"/>
      <c r="N6" s="56"/>
      <c r="O6" s="57"/>
      <c r="Q6" s="39">
        <f t="shared" si="1"/>
        <v>-20</v>
      </c>
      <c r="R6" s="40">
        <f t="shared" si="0"/>
        <v>44.127023118204455</v>
      </c>
    </row>
    <row r="7" spans="9:18" ht="12.75" customHeight="1" thickBot="1">
      <c r="I7" s="59"/>
      <c r="J7" s="52"/>
      <c r="K7" s="49"/>
      <c r="L7" s="55"/>
      <c r="M7" s="58"/>
      <c r="N7" s="56"/>
      <c r="O7" s="57"/>
      <c r="Q7" s="39">
        <f t="shared" si="1"/>
        <v>-19</v>
      </c>
      <c r="R7" s="40">
        <f t="shared" si="0"/>
        <v>44.685624708960255</v>
      </c>
    </row>
    <row r="8" spans="1:18" ht="12.75">
      <c r="A8" s="79" t="s">
        <v>4</v>
      </c>
      <c r="B8" s="81" t="s">
        <v>8</v>
      </c>
      <c r="C8" s="81" t="s">
        <v>9</v>
      </c>
      <c r="D8" s="81" t="s">
        <v>12</v>
      </c>
      <c r="E8" s="81" t="s">
        <v>10</v>
      </c>
      <c r="F8" s="83" t="s">
        <v>11</v>
      </c>
      <c r="G8" s="68" t="s">
        <v>26</v>
      </c>
      <c r="I8" s="60"/>
      <c r="J8" s="52"/>
      <c r="K8" s="49"/>
      <c r="L8" s="55"/>
      <c r="M8" s="58"/>
      <c r="N8" s="56"/>
      <c r="O8" s="57"/>
      <c r="Q8" s="39">
        <f t="shared" si="1"/>
        <v>-18</v>
      </c>
      <c r="R8" s="40">
        <f t="shared" si="0"/>
        <v>45.24136617598658</v>
      </c>
    </row>
    <row r="9" spans="1:18" ht="12.75">
      <c r="A9" s="80"/>
      <c r="B9" s="82"/>
      <c r="C9" s="82"/>
      <c r="D9" s="82"/>
      <c r="E9" s="82"/>
      <c r="F9" s="84"/>
      <c r="G9" s="69"/>
      <c r="I9" s="61"/>
      <c r="J9" s="49"/>
      <c r="K9" s="49"/>
      <c r="L9" s="55"/>
      <c r="M9" s="58"/>
      <c r="N9" s="56"/>
      <c r="O9" s="57"/>
      <c r="Q9" s="39">
        <f>Q8+1</f>
        <v>-17</v>
      </c>
      <c r="R9" s="40">
        <f t="shared" si="0"/>
        <v>45.794225168199226</v>
      </c>
    </row>
    <row r="10" spans="1:18" ht="13.5" thickBot="1">
      <c r="A10" s="102" t="s">
        <v>0</v>
      </c>
      <c r="B10" s="103">
        <v>6378.1366</v>
      </c>
      <c r="C10" s="104">
        <v>398600.4356</v>
      </c>
      <c r="D10" s="105">
        <v>35786.0352522098</v>
      </c>
      <c r="E10" s="106">
        <v>1.00000011</v>
      </c>
      <c r="F10" s="107">
        <v>1366</v>
      </c>
      <c r="G10" s="108">
        <v>23.45</v>
      </c>
      <c r="I10" s="62"/>
      <c r="J10" s="53"/>
      <c r="K10" s="53"/>
      <c r="L10" s="63"/>
      <c r="M10" s="58"/>
      <c r="N10" s="56"/>
      <c r="O10" s="57"/>
      <c r="Q10" s="39">
        <f t="shared" si="1"/>
        <v>-16</v>
      </c>
      <c r="R10" s="40">
        <f t="shared" si="0"/>
        <v>46.34418039620539</v>
      </c>
    </row>
    <row r="11" spans="9:18" ht="13.5" thickBot="1">
      <c r="I11" s="61"/>
      <c r="J11" s="49"/>
      <c r="K11" s="49"/>
      <c r="L11" s="55"/>
      <c r="M11" s="58"/>
      <c r="N11" s="56"/>
      <c r="O11" s="57"/>
      <c r="Q11" s="39">
        <f t="shared" si="1"/>
        <v>-15</v>
      </c>
      <c r="R11" s="40">
        <f t="shared" si="0"/>
        <v>46.89121165514806</v>
      </c>
    </row>
    <row r="12" spans="1:18" ht="12.75">
      <c r="A12" s="70" t="s">
        <v>27</v>
      </c>
      <c r="B12" s="72" t="s">
        <v>28</v>
      </c>
      <c r="C12" s="74" t="s">
        <v>25</v>
      </c>
      <c r="D12" s="75" t="s">
        <v>30</v>
      </c>
      <c r="E12" s="76"/>
      <c r="F12" s="5"/>
      <c r="G12" s="6"/>
      <c r="H12" s="6"/>
      <c r="I12" s="12"/>
      <c r="J12" s="12"/>
      <c r="K12" s="12"/>
      <c r="L12" s="12"/>
      <c r="M12" s="12"/>
      <c r="N12" s="12"/>
      <c r="O12" s="12"/>
      <c r="Q12" s="39">
        <f t="shared" si="1"/>
        <v>-14</v>
      </c>
      <c r="R12" s="40">
        <f t="shared" si="0"/>
        <v>47.43529984667399</v>
      </c>
    </row>
    <row r="13" spans="1:18" ht="12.75">
      <c r="A13" s="71"/>
      <c r="B13" s="73"/>
      <c r="C13" s="73"/>
      <c r="D13" s="77"/>
      <c r="E13" s="78"/>
      <c r="F13" s="5"/>
      <c r="G13" s="6"/>
      <c r="H13" s="6"/>
      <c r="I13" s="6"/>
      <c r="J13" s="6"/>
      <c r="K13" s="6"/>
      <c r="L13" s="6"/>
      <c r="N13" s="6"/>
      <c r="O13" s="6"/>
      <c r="Q13" s="39">
        <f t="shared" si="1"/>
        <v>-13</v>
      </c>
      <c r="R13" s="40">
        <f t="shared" si="0"/>
        <v>47.9764269999571</v>
      </c>
    </row>
    <row r="14" spans="1:18" s="6" customFormat="1" ht="15" customHeight="1" thickBot="1">
      <c r="A14" s="26">
        <v>1</v>
      </c>
      <c r="B14" s="24">
        <v>-23.5</v>
      </c>
      <c r="C14" s="25">
        <f>B10+D10</f>
        <v>42164.171852209794</v>
      </c>
      <c r="D14" s="88">
        <f>((2*$A$14*$F$10*POWER(($C$14*1000),3))/(($C$10*POWER(1000,3))*$J$2))*(POWER(SIN(RADIANS($J$3*(ATAN((3*TAN(RADIANS(B14))+SQRT(9*POWER(TAN(RADIANS(B14)),2)+8))/2)))),2)*COS(RADIANS($J$3*(ATAN((3*TAN(RADIANS(B14))+SQRT(9*POWER(TAN(RADIANS(B14)),2)+8))/2)))-RADIANS($B$14)))</f>
        <v>318.21231786277764</v>
      </c>
      <c r="E14" s="89"/>
      <c r="F14" s="3"/>
      <c r="G14" s="2"/>
      <c r="H14" s="2"/>
      <c r="I14" s="2"/>
      <c r="J14" s="2"/>
      <c r="K14" s="2"/>
      <c r="L14" s="2"/>
      <c r="N14" s="2"/>
      <c r="O14" s="2"/>
      <c r="Q14" s="39">
        <f t="shared" si="1"/>
        <v>-12</v>
      </c>
      <c r="R14" s="40">
        <f t="shared" si="0"/>
        <v>48.51457629171109</v>
      </c>
    </row>
    <row r="15" spans="1:18" s="6" customFormat="1" ht="1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"/>
      <c r="Q15" s="39">
        <f t="shared" si="1"/>
        <v>-11</v>
      </c>
      <c r="R15" s="40">
        <f t="shared" si="0"/>
        <v>49.04973206512763</v>
      </c>
    </row>
    <row r="16" spans="1:18" ht="15.75" customHeight="1">
      <c r="A16" s="99" t="s">
        <v>17</v>
      </c>
      <c r="B16" s="100"/>
      <c r="C16" s="100"/>
      <c r="D16" s="101"/>
      <c r="Q16" s="39">
        <f t="shared" si="1"/>
        <v>-10</v>
      </c>
      <c r="R16" s="40">
        <f t="shared" si="0"/>
        <v>49.58187984767897</v>
      </c>
    </row>
    <row r="17" spans="1:18" ht="12.75">
      <c r="A17" s="19" t="s">
        <v>18</v>
      </c>
      <c r="B17" s="18" t="s">
        <v>19</v>
      </c>
      <c r="C17" s="18" t="s">
        <v>20</v>
      </c>
      <c r="D17" s="20" t="s">
        <v>21</v>
      </c>
      <c r="I17" s="13"/>
      <c r="J17" s="13"/>
      <c r="K17" s="13"/>
      <c r="Q17" s="39">
        <f t="shared" si="1"/>
        <v>-9</v>
      </c>
      <c r="R17" s="40">
        <f t="shared" si="0"/>
        <v>50.11100636772654</v>
      </c>
    </row>
    <row r="18" spans="1:18" ht="12.75" customHeight="1" thickBot="1">
      <c r="A18" s="21">
        <v>0</v>
      </c>
      <c r="B18" s="22">
        <v>0.1</v>
      </c>
      <c r="C18" s="22">
        <v>0.3333333333333333</v>
      </c>
      <c r="D18" s="23">
        <v>1</v>
      </c>
      <c r="E18" s="13"/>
      <c r="Q18" s="39">
        <f t="shared" si="1"/>
        <v>-8</v>
      </c>
      <c r="R18" s="40">
        <f t="shared" si="0"/>
        <v>50.63709956988104</v>
      </c>
    </row>
    <row r="19" spans="1:18" ht="13.5" thickBot="1">
      <c r="A19" s="27"/>
      <c r="L19" s="28"/>
      <c r="M19" s="28"/>
      <c r="N19" s="28"/>
      <c r="Q19" s="39">
        <f t="shared" si="1"/>
        <v>-7</v>
      </c>
      <c r="R19" s="40">
        <f t="shared" si="0"/>
        <v>51.16014862906247</v>
      </c>
    </row>
    <row r="20" spans="1:18" ht="12.75">
      <c r="A20" s="97" t="s">
        <v>29</v>
      </c>
      <c r="B20" s="95" t="s">
        <v>16</v>
      </c>
      <c r="C20" s="95"/>
      <c r="D20" s="95"/>
      <c r="E20" s="96"/>
      <c r="H20" s="4"/>
      <c r="L20" s="46"/>
      <c r="M20" s="28"/>
      <c r="N20" s="28"/>
      <c r="Q20" s="39">
        <f t="shared" si="1"/>
        <v>-6</v>
      </c>
      <c r="R20" s="40">
        <f t="shared" si="0"/>
        <v>51.680143963212906</v>
      </c>
    </row>
    <row r="21" spans="1:18" ht="12.75" customHeight="1">
      <c r="A21" s="98"/>
      <c r="B21" s="93" t="s">
        <v>22</v>
      </c>
      <c r="C21" s="93"/>
      <c r="D21" s="93"/>
      <c r="E21" s="94"/>
      <c r="H21" s="4"/>
      <c r="Q21" s="39">
        <f t="shared" si="1"/>
        <v>-5</v>
      </c>
      <c r="R21" s="40">
        <f t="shared" si="0"/>
        <v>52.1970772446188</v>
      </c>
    </row>
    <row r="22" spans="1:18" ht="16.5" customHeight="1">
      <c r="A22" s="98"/>
      <c r="B22" s="31">
        <f>1+A18</f>
        <v>1</v>
      </c>
      <c r="C22" s="31">
        <f>1+B18</f>
        <v>1.1</v>
      </c>
      <c r="D22" s="31">
        <f>1+C18</f>
        <v>1.3333333333333333</v>
      </c>
      <c r="E22" s="32">
        <f>1+D18</f>
        <v>2</v>
      </c>
      <c r="H22" s="4"/>
      <c r="Q22" s="39">
        <f t="shared" si="1"/>
        <v>-4</v>
      </c>
      <c r="R22" s="40">
        <f t="shared" si="0"/>
        <v>52.71094140980422</v>
      </c>
    </row>
    <row r="23" spans="1:18" ht="12.75">
      <c r="A23" s="29">
        <v>0.01</v>
      </c>
      <c r="B23" s="14">
        <f>$D$14/(A23*$B$22)</f>
        <v>31821.231786277764</v>
      </c>
      <c r="C23" s="14">
        <f>$D$14/(A23*$C$22)</f>
        <v>28928.392532979782</v>
      </c>
      <c r="D23" s="14">
        <f>$D$14/(A23*$D$22)</f>
        <v>23865.923839708325</v>
      </c>
      <c r="E23" s="15">
        <f>$D$14/(A23*$E$22)</f>
        <v>15910.615893138882</v>
      </c>
      <c r="H23" s="4"/>
      <c r="Q23" s="39">
        <f t="shared" si="1"/>
        <v>-3</v>
      </c>
      <c r="R23" s="40">
        <f t="shared" si="0"/>
        <v>53.221730667960806</v>
      </c>
    </row>
    <row r="24" spans="1:18" ht="12.75">
      <c r="A24" s="29">
        <v>0.1</v>
      </c>
      <c r="B24" s="14">
        <f>$D$14/(A24*$B$22)</f>
        <v>3182.1231786277763</v>
      </c>
      <c r="C24" s="14">
        <f>$D$14/(A24*$C$22)</f>
        <v>2892.8392532979783</v>
      </c>
      <c r="D24" s="14">
        <f>$D$14/(A24*$D$22)</f>
        <v>2386.5923839708325</v>
      </c>
      <c r="E24" s="15">
        <f>$D$14/(A24*$E$22)</f>
        <v>1591.0615893138881</v>
      </c>
      <c r="H24" s="4"/>
      <c r="Q24" s="39">
        <f t="shared" si="1"/>
        <v>-2</v>
      </c>
      <c r="R24" s="40">
        <f t="shared" si="0"/>
        <v>53.72944050788549</v>
      </c>
    </row>
    <row r="25" spans="1:18" ht="12.75" customHeight="1">
      <c r="A25" s="29">
        <v>1</v>
      </c>
      <c r="B25" s="14">
        <f>$D$14/(A25*$B$22)</f>
        <v>318.21231786277764</v>
      </c>
      <c r="C25" s="14">
        <f>$D$14/(A25*$C$22)</f>
        <v>289.28392532979785</v>
      </c>
      <c r="D25" s="14">
        <f>$D$14/(A25*$D$22)</f>
        <v>238.65923839708324</v>
      </c>
      <c r="E25" s="15">
        <f>$D$14/(A25*$E$22)</f>
        <v>159.10615893138882</v>
      </c>
      <c r="H25" s="4"/>
      <c r="Q25" s="39">
        <f t="shared" si="1"/>
        <v>-1</v>
      </c>
      <c r="R25" s="40">
        <f t="shared" si="0"/>
        <v>54.23406770340171</v>
      </c>
    </row>
    <row r="26" spans="1:18" ht="13.5" thickBot="1">
      <c r="A26" s="30">
        <v>10</v>
      </c>
      <c r="B26" s="16">
        <f>$D$14/(A26*$B$22)</f>
        <v>31.821231786277764</v>
      </c>
      <c r="C26" s="16">
        <f>$D$14/(A26*$C$22)</f>
        <v>28.928392532979785</v>
      </c>
      <c r="D26" s="16">
        <f>$D$14/(A26*$D$22)</f>
        <v>23.865923839708326</v>
      </c>
      <c r="E26" s="17">
        <f>$D$14/(A26*$E$22)</f>
        <v>15.910615893138882</v>
      </c>
      <c r="H26" s="4"/>
      <c r="Q26" s="39">
        <f t="shared" si="1"/>
        <v>0</v>
      </c>
      <c r="R26" s="40">
        <f t="shared" si="0"/>
        <v>54.735610317245346</v>
      </c>
    </row>
    <row r="27" spans="1:18" ht="12.75">
      <c r="A27" s="2" t="s">
        <v>31</v>
      </c>
      <c r="H27" s="4"/>
      <c r="Q27" s="39">
        <f t="shared" si="1"/>
        <v>1</v>
      </c>
      <c r="R27" s="40">
        <f t="shared" si="0"/>
        <v>55.23406770340171</v>
      </c>
    </row>
    <row r="28" spans="8:18" ht="12.75">
      <c r="H28" s="4"/>
      <c r="Q28" s="39">
        <f t="shared" si="1"/>
        <v>2</v>
      </c>
      <c r="R28" s="40">
        <f t="shared" si="0"/>
        <v>55.72944050788549</v>
      </c>
    </row>
    <row r="29" spans="8:18" ht="12.75">
      <c r="H29" s="4"/>
      <c r="Q29" s="39">
        <f t="shared" si="1"/>
        <v>3</v>
      </c>
      <c r="R29" s="40">
        <f t="shared" si="0"/>
        <v>56.221730667960806</v>
      </c>
    </row>
    <row r="30" spans="3:18" ht="12.75">
      <c r="C30" s="8"/>
      <c r="E30" s="1"/>
      <c r="H30" s="4"/>
      <c r="Q30" s="39">
        <f t="shared" si="1"/>
        <v>4</v>
      </c>
      <c r="R30" s="40">
        <f t="shared" si="0"/>
        <v>56.71094140980422</v>
      </c>
    </row>
    <row r="31" spans="1:18" ht="12.75">
      <c r="A31" s="7"/>
      <c r="C31" s="8"/>
      <c r="E31" s="1"/>
      <c r="H31" s="4"/>
      <c r="Q31" s="39">
        <f t="shared" si="1"/>
        <v>5</v>
      </c>
      <c r="R31" s="40">
        <f t="shared" si="0"/>
        <v>57.1970772446188</v>
      </c>
    </row>
    <row r="32" spans="1:18" ht="12.75">
      <c r="A32" s="8"/>
      <c r="H32" s="4"/>
      <c r="Q32" s="39">
        <f t="shared" si="1"/>
        <v>6</v>
      </c>
      <c r="R32" s="40">
        <f t="shared" si="0"/>
        <v>57.6801439632129</v>
      </c>
    </row>
    <row r="33" spans="1:18" ht="12.75">
      <c r="A33" s="8"/>
      <c r="H33" s="4"/>
      <c r="Q33" s="39">
        <f t="shared" si="1"/>
        <v>7</v>
      </c>
      <c r="R33" s="40">
        <f t="shared" si="0"/>
        <v>58.16014862906247</v>
      </c>
    </row>
    <row r="34" spans="1:18" ht="12.75">
      <c r="A34" s="8"/>
      <c r="H34" s="4"/>
      <c r="Q34" s="39">
        <f t="shared" si="1"/>
        <v>8</v>
      </c>
      <c r="R34" s="40">
        <f aca="true" t="shared" si="2" ref="R34:R65">$J$3*(ATAN((3*TAN(RADIANS(Q34))+SQRT(9*POWER(TAN(RADIANS(Q34)),2)+8))/2))</f>
        <v>58.63709956988103</v>
      </c>
    </row>
    <row r="35" spans="1:18" ht="12.75">
      <c r="A35" s="8"/>
      <c r="H35" s="4"/>
      <c r="Q35" s="39">
        <f t="shared" si="1"/>
        <v>9</v>
      </c>
      <c r="R35" s="40">
        <f t="shared" si="2"/>
        <v>59.11100636772653</v>
      </c>
    </row>
    <row r="36" spans="8:18" ht="12.75">
      <c r="H36" s="4"/>
      <c r="Q36" s="39">
        <f t="shared" si="1"/>
        <v>10</v>
      </c>
      <c r="R36" s="40">
        <f t="shared" si="2"/>
        <v>59.58187984767896</v>
      </c>
    </row>
    <row r="37" spans="8:18" ht="12.75">
      <c r="H37" s="4"/>
      <c r="Q37" s="39">
        <f t="shared" si="1"/>
        <v>11</v>
      </c>
      <c r="R37" s="40">
        <f t="shared" si="2"/>
        <v>60.049732065127635</v>
      </c>
    </row>
    <row r="38" spans="8:18" ht="12.75">
      <c r="H38" s="4"/>
      <c r="Q38" s="39">
        <f t="shared" si="1"/>
        <v>12</v>
      </c>
      <c r="R38" s="40">
        <f t="shared" si="2"/>
        <v>60.51457629171108</v>
      </c>
    </row>
    <row r="39" spans="8:18" ht="12.75">
      <c r="H39" s="4"/>
      <c r="Q39" s="39">
        <f t="shared" si="1"/>
        <v>13</v>
      </c>
      <c r="R39" s="40">
        <f t="shared" si="2"/>
        <v>60.976426999957106</v>
      </c>
    </row>
    <row r="40" spans="8:18" ht="12.75">
      <c r="H40" s="4"/>
      <c r="Q40" s="39">
        <f t="shared" si="1"/>
        <v>14</v>
      </c>
      <c r="R40" s="40">
        <f t="shared" si="2"/>
        <v>61.43529984667399</v>
      </c>
    </row>
    <row r="41" spans="8:18" ht="12.75">
      <c r="H41" s="4"/>
      <c r="Q41" s="39">
        <f t="shared" si="1"/>
        <v>15</v>
      </c>
      <c r="R41" s="40">
        <f t="shared" si="2"/>
        <v>61.891211655148055</v>
      </c>
    </row>
    <row r="42" spans="8:18" ht="12.75">
      <c r="H42" s="4"/>
      <c r="Q42" s="39">
        <f t="shared" si="1"/>
        <v>16</v>
      </c>
      <c r="R42" s="40">
        <f t="shared" si="2"/>
        <v>62.34418039620539</v>
      </c>
    </row>
    <row r="43" spans="8:18" ht="12.75">
      <c r="H43" s="4"/>
      <c r="Q43" s="39">
        <f t="shared" si="1"/>
        <v>17</v>
      </c>
      <c r="R43" s="40">
        <f t="shared" si="2"/>
        <v>62.79422516819923</v>
      </c>
    </row>
    <row r="44" spans="8:18" ht="12.75">
      <c r="H44" s="4"/>
      <c r="Q44" s="39">
        <f t="shared" si="1"/>
        <v>18</v>
      </c>
      <c r="R44" s="40">
        <f t="shared" si="2"/>
        <v>63.24136617598657</v>
      </c>
    </row>
    <row r="45" spans="8:18" ht="12.75">
      <c r="H45" s="4"/>
      <c r="Q45" s="39">
        <f t="shared" si="1"/>
        <v>19</v>
      </c>
      <c r="R45" s="40">
        <f t="shared" si="2"/>
        <v>63.68562470896025</v>
      </c>
    </row>
    <row r="46" spans="8:18" ht="12.75">
      <c r="H46" s="4"/>
      <c r="Q46" s="39">
        <f t="shared" si="1"/>
        <v>20</v>
      </c>
      <c r="R46" s="40">
        <f t="shared" si="2"/>
        <v>64.12702311820445</v>
      </c>
    </row>
    <row r="47" spans="8:18" ht="12.75">
      <c r="H47" s="4"/>
      <c r="Q47" s="39">
        <f t="shared" si="1"/>
        <v>21</v>
      </c>
      <c r="R47" s="40">
        <f t="shared" si="2"/>
        <v>64.56558479284335</v>
      </c>
    </row>
    <row r="48" spans="8:18" ht="12.75">
      <c r="H48" s="4"/>
      <c r="Q48" s="39">
        <f t="shared" si="1"/>
        <v>22</v>
      </c>
      <c r="R48" s="40">
        <f t="shared" si="2"/>
        <v>65.0013341356537</v>
      </c>
    </row>
    <row r="49" spans="8:18" ht="12.75">
      <c r="H49" s="4"/>
      <c r="Q49" s="39">
        <f t="shared" si="1"/>
        <v>23</v>
      </c>
      <c r="R49" s="40">
        <f t="shared" si="2"/>
        <v>65.43429653801344</v>
      </c>
    </row>
    <row r="50" spans="8:18" ht="13.5" thickBot="1">
      <c r="H50" s="4"/>
      <c r="Q50" s="41">
        <f>Q49+0.5</f>
        <v>23.5</v>
      </c>
      <c r="R50" s="42">
        <f t="shared" si="2"/>
        <v>65.64974083535076</v>
      </c>
    </row>
    <row r="51" ht="12.75">
      <c r="H51" s="4"/>
    </row>
    <row r="52" ht="12.75">
      <c r="H52" s="4"/>
    </row>
    <row r="53" ht="12.75">
      <c r="H53" s="4"/>
    </row>
    <row r="54" ht="12.75">
      <c r="H54" s="4"/>
    </row>
    <row r="55" ht="12.75">
      <c r="H55" s="4"/>
    </row>
    <row r="56" ht="12.75">
      <c r="H56" s="4"/>
    </row>
  </sheetData>
  <mergeCells count="18">
    <mergeCell ref="B21:E21"/>
    <mergeCell ref="B20:E20"/>
    <mergeCell ref="A20:A22"/>
    <mergeCell ref="A16:D16"/>
    <mergeCell ref="F8:F9"/>
    <mergeCell ref="I1:K1"/>
    <mergeCell ref="D14:E14"/>
    <mergeCell ref="A6:D6"/>
    <mergeCell ref="G8:G9"/>
    <mergeCell ref="A12:A13"/>
    <mergeCell ref="B12:B13"/>
    <mergeCell ref="C12:C13"/>
    <mergeCell ref="D12:E13"/>
    <mergeCell ref="A8:A9"/>
    <mergeCell ref="B8:B9"/>
    <mergeCell ref="C8:C9"/>
    <mergeCell ref="D8:D9"/>
    <mergeCell ref="E8:E9"/>
  </mergeCells>
  <printOptions/>
  <pageMargins left="0.5" right="0.5" top="0.5" bottom="0.5" header="0" footer="0"/>
  <pageSetup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AShao</cp:lastModifiedBy>
  <cp:lastPrinted>2011-08-15T23:20:01Z</cp:lastPrinted>
  <dcterms:created xsi:type="dcterms:W3CDTF">2010-08-11T15:50:52Z</dcterms:created>
  <dcterms:modified xsi:type="dcterms:W3CDTF">2011-12-07T01:01:30Z</dcterms:modified>
  <cp:category/>
  <cp:version/>
  <cp:contentType/>
  <cp:contentStatus/>
</cp:coreProperties>
</file>